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72" windowHeight="9720" activeTab="0"/>
  </bookViews>
  <sheets>
    <sheet name="2007-202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<sst xmlns="http://schemas.openxmlformats.org/spreadsheetml/2006/main" count="17" uniqueCount="17">
  <si>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Skaitļu izlozes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</si>
  <si>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</si>
  <si>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</si>
  <si>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</si>
  <si>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</si>
  <si>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</si>
  <si>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</si>
  <si>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</si>
  <si>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</si>
  <si>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</si>
  <si>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Momentloterijas</t>
  </si>
  <si>
    <t>2017.</t>
  </si>
  <si>
    <t>2007.</t>
  </si>
  <si>
    <t>Pārskata gada peļņa vai zaudējumi</t>
  </si>
  <si>
    <t>2018.</t>
  </si>
  <si>
    <t>2019.</t>
  </si>
  <si>
    <t>2020.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</si>
</sst>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0"/>
    <numFmt numFmtId="173" formatCode="0.000"/>
    <numFmt numFmtId="174" formatCode="#\ ##0.000"/>
    <numFmt numFmtId="175" formatCode="[$-809]dd\ mmmm\ yyyy"/>
    <numFmt numFmtId="17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0"/>
    </font>
    <font>
      <i/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 wrapText="1"/>
    </xf>
    <xf numFmtId="4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Neto apgrozījums un peļņa vai zaudējumi no skaitļu izložu un momentloteriju realizācijas ieņēmumiem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 2007.-2022.gadam (milj.euro)                                                  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61"/>
          <c:y val="-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775"/>
          <c:w val="0.83675"/>
          <c:h val="0.842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'2007-2022'!$B$4</c:f>
              <c:strCache>
                <c:ptCount val="1"/>
                <c:pt idx="0">
                  <c:v>Skaitļu izlozes</c:v>
                </c:pt>
              </c:strCache>
            </c:strRef>
          </c:tx>
          <c:spPr>
            <a:solidFill>
              <a:srgbClr val="A5A5A5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'2007-2022'!$E$2:$R$2</c:f>
              <c:strCache/>
            </c:strRef>
          </c:cat>
          <c:val>
            <c:numRef>
              <c:f>'2007-2022'!$E$4:$R$4</c:f>
              <c:numCache/>
            </c:numRef>
          </c:val>
        </c:ser>
        <c:ser>
          <c:idx val="2"/>
          <c:order val="2"/>
          <c:tx>
            <c:strRef>
              <c:f>'2007-2022'!$B$5</c:f>
              <c:strCache>
                <c:ptCount val="1"/>
                <c:pt idx="0">
                  <c:v>Momentloterijas</c:v>
                </c:pt>
              </c:strCache>
            </c:strRef>
          </c:tx>
          <c:spPr>
            <a:solidFill>
              <a:srgbClr val="4472C4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'2007-2022'!$E$2:$R$2</c:f>
              <c:strCache/>
            </c:strRef>
          </c:cat>
          <c:val>
            <c:numRef>
              <c:f>'2007-2022'!$E$5:$R$5</c:f>
              <c:numCache/>
            </c:numRef>
          </c:val>
        </c:ser>
        <c:overlap val="100"/>
        <c:gapWidth val="80"/>
        <c:axId val="43142546"/>
        <c:axId val="52738595"/>
      </c:barChart>
      <c:lineChart>
        <c:grouping val="standard"/>
        <c:varyColors val="0"/>
        <c:ser>
          <c:idx val="0"/>
          <c:order val="0"/>
          <c:tx>
            <c:strRef>
              <c:f>'2007-2022'!$B$3</c:f>
              <c:strCache>
                <c:ptCount val="1"/>
                <c:pt idx="0">
                  <c:v>Pārskata gada peļņa vai zaudējumi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'2007-2022'!$E$2:$R$2</c:f>
              <c:strCache/>
            </c:strRef>
          </c:cat>
          <c:val>
            <c:numRef>
              <c:f>'2007-2022'!$E$3:$R$3</c:f>
              <c:numCache/>
            </c:numRef>
          </c:val>
          <c:smooth val="0"/>
        </c:ser>
        <c:axId val="43142546"/>
        <c:axId val="52738595"/>
      </c:line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38595"/>
        <c:crosses val="autoZero"/>
        <c:auto val="0"/>
        <c:lblOffset val="100"/>
        <c:tickLblSkip val="1"/>
        <c:noMultiLvlLbl val="0"/>
      </c:catAx>
      <c:valAx>
        <c:axId val="527385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42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5"/>
          <c:y val="0.44725"/>
          <c:w val="0.14175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7</xdr:row>
      <xdr:rowOff>95250</xdr:rowOff>
    </xdr:from>
    <xdr:to>
      <xdr:col>14</xdr:col>
      <xdr:colOff>504825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466725" y="1562100"/>
        <a:ext cx="106108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140625" style="0" customWidth="1"/>
    <col min="3" max="3" width="13.57421875" style="0" customWidth="1"/>
    <col min="4" max="4" width="12.421875" style="0" bestFit="1" customWidth="1"/>
    <col min="6" max="6" width="12.00390625" style="0" bestFit="1" customWidth="1"/>
    <col min="7" max="7" width="11.57421875" style="0" customWidth="1"/>
    <col min="8" max="12" width="9.8515625" style="0" bestFit="1" customWidth="1"/>
    <col min="17" max="17" width="6.57421875" style="0" bestFit="1" customWidth="1"/>
  </cols>
  <sheetData>
    <row r="2" spans="3:18" ht="14.25">
      <c r="C2" t="s">
        <v>12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11</v>
      </c>
      <c r="N2" t="s">
        <v>14</v>
      </c>
      <c r="O2" t="s">
        <v>15</v>
      </c>
      <c r="P2" s="5" t="s">
        <v>16</v>
      </c>
      <c r="Q2" s="5">
        <v>2021</v>
      </c>
      <c r="R2">
        <v>2022</v>
      </c>
    </row>
    <row r="3" spans="2:18" ht="28.5">
      <c r="B3" s="3" t="s">
        <v>13</v>
      </c>
      <c r="C3" s="4">
        <f>552307/0.702804/1000000</f>
        <v>0.7858620611151901</v>
      </c>
      <c r="D3" s="1">
        <f>831882/0.702804/1000000</f>
        <v>1.1836614475728653</v>
      </c>
      <c r="E3" s="2">
        <f>602394/0.702804/1000000</f>
        <v>0.857129441494357</v>
      </c>
      <c r="F3" s="2">
        <f>520321/0.702804/1000000</f>
        <v>0.7403500833802881</v>
      </c>
      <c r="G3" s="2">
        <f>-1715570/0.702804/1000000</f>
        <v>-2.4410361921673753</v>
      </c>
      <c r="H3" s="2">
        <f>1402813/0.702804/1000000</f>
        <v>1.9960230732892812</v>
      </c>
      <c r="I3" s="2">
        <f>2054323/0.702804/1000000</f>
        <v>2.9230382866346805</v>
      </c>
      <c r="J3" s="2">
        <f>3516342/1000000</f>
        <v>3.516342</v>
      </c>
      <c r="K3" s="2">
        <f>4027224/1000000</f>
        <v>4.027224</v>
      </c>
      <c r="L3" s="2">
        <f>4999908/1000000</f>
        <v>4.999908</v>
      </c>
      <c r="M3" s="2">
        <f>5827113/1000000</f>
        <v>5.827113</v>
      </c>
      <c r="N3" s="2">
        <f>6487093/1000000</f>
        <v>6.487093</v>
      </c>
      <c r="O3">
        <v>7.276</v>
      </c>
      <c r="P3">
        <v>11.145</v>
      </c>
      <c r="Q3" s="2">
        <v>12.63175</v>
      </c>
      <c r="R3" s="2">
        <f>13227656/1000000</f>
        <v>13.227656</v>
      </c>
    </row>
    <row r="4" spans="2:18" ht="14.25">
      <c r="B4" t="s">
        <v>0</v>
      </c>
      <c r="C4" s="2">
        <f>4764455/0.702804/1000000</f>
        <v>6.779208712528671</v>
      </c>
      <c r="D4" s="1">
        <f>9768233/1000000</f>
        <v>9.768233</v>
      </c>
      <c r="E4" s="1">
        <f>7847683/1000000</f>
        <v>7.847683</v>
      </c>
      <c r="F4" s="1">
        <f>7191011/1000000</f>
        <v>7.191011</v>
      </c>
      <c r="G4" s="1">
        <f>9249836/1000000</f>
        <v>9.249836</v>
      </c>
      <c r="H4" s="1">
        <f>12826014/1000000</f>
        <v>12.826014</v>
      </c>
      <c r="I4" s="1">
        <f>16965077/1000000</f>
        <v>16.965077</v>
      </c>
      <c r="J4" s="1">
        <f>18913032/1000000</f>
        <v>18.913032</v>
      </c>
      <c r="K4" s="1">
        <f>21022596/1000000</f>
        <v>21.022596</v>
      </c>
      <c r="L4" s="1">
        <f>23965556/1000000</f>
        <v>23.965556</v>
      </c>
      <c r="M4" s="2">
        <f>24046078/1000000</f>
        <v>24.046078</v>
      </c>
      <c r="N4" s="2">
        <f>23026873/1000000</f>
        <v>23.026873</v>
      </c>
      <c r="O4">
        <v>22.035</v>
      </c>
      <c r="P4">
        <v>22.462</v>
      </c>
      <c r="Q4" s="2">
        <v>23.016778</v>
      </c>
      <c r="R4" s="2">
        <f>24690905.15/1000000</f>
        <v>24.69090515</v>
      </c>
    </row>
    <row r="5" spans="2:18" ht="14.25">
      <c r="B5" t="s">
        <v>10</v>
      </c>
      <c r="C5" s="2">
        <f>1142489/0.702804/1000000</f>
        <v>1.6256153920580987</v>
      </c>
      <c r="D5" s="1">
        <f>1684746/1000000</f>
        <v>1.684746</v>
      </c>
      <c r="E5" s="1">
        <f>1333358/1000000</f>
        <v>1.333358</v>
      </c>
      <c r="F5" s="1">
        <f>1216950/1000000</f>
        <v>1.21695</v>
      </c>
      <c r="G5" s="1">
        <f>1295424/1000000</f>
        <v>1.295424</v>
      </c>
      <c r="H5" s="1">
        <f>2078757/1000000</f>
        <v>2.078757</v>
      </c>
      <c r="I5" s="1">
        <f>2344415/1000000</f>
        <v>2.344415</v>
      </c>
      <c r="J5" s="1">
        <f>2975384/1000000</f>
        <v>2.975384</v>
      </c>
      <c r="K5" s="1">
        <f>3663347/1000000</f>
        <v>3.663347</v>
      </c>
      <c r="L5" s="1">
        <f>5352277/1000000</f>
        <v>5.352277</v>
      </c>
      <c r="M5" s="2">
        <f>12652731/1000000</f>
        <v>12.652731</v>
      </c>
      <c r="N5" s="2">
        <f>17781109/1000000</f>
        <v>17.781109</v>
      </c>
      <c r="O5">
        <v>26.214</v>
      </c>
      <c r="P5">
        <v>34.638</v>
      </c>
      <c r="Q5" s="2">
        <v>42.260278</v>
      </c>
      <c r="R5" s="2">
        <f>54308312/1000000</f>
        <v>54.308312</v>
      </c>
    </row>
    <row r="6" spans="2:12" ht="14.25">
      <c r="B6" s="3"/>
      <c r="C6" s="3"/>
      <c r="D6" s="1"/>
      <c r="E6" s="1"/>
      <c r="F6" s="1"/>
      <c r="G6" s="1"/>
      <c r="H6" s="1"/>
      <c r="I6" s="1"/>
      <c r="J6" s="1"/>
      <c r="K6" s="1"/>
      <c r="L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Liepiņa</dc:creator>
  <cp:keywords/>
  <dc:description/>
  <cp:lastModifiedBy>Diāna Ruņģe</cp:lastModifiedBy>
  <cp:lastPrinted>2018-04-04T11:21:50Z</cp:lastPrinted>
  <dcterms:created xsi:type="dcterms:W3CDTF">2018-03-19T08:30:47Z</dcterms:created>
  <dcterms:modified xsi:type="dcterms:W3CDTF">2023-03-06T12:28:12Z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